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puts" sheetId="1" r:id="rId4"/>
    <sheet state="visible" name="Proyección 24M" sheetId="2" r:id="rId5"/>
    <sheet state="visible" name="Dashboard" sheetId="3" r:id="rId6"/>
  </sheets>
  <definedNames/>
  <calcPr/>
  <extLst>
    <ext uri="GoogleSheetsCustomDataVersion2">
      <go:sheetsCustomData xmlns:go="http://customooxmlschemas.google.com/" r:id="rId7" roundtripDataChecksum="0VvwI5SFX6w00k50GsVSvWyut03JNAHEXTevfb9w6bU="/>
    </ext>
  </extLst>
</workbook>
</file>

<file path=xl/sharedStrings.xml><?xml version="1.0" encoding="utf-8"?>
<sst xmlns="http://schemas.openxmlformats.org/spreadsheetml/2006/main" count="35" uniqueCount="35">
  <si>
    <t>Concepto</t>
  </si>
  <si>
    <t>Valor Base</t>
  </si>
  <si>
    <t>Crecimiento Mensual (%)</t>
  </si>
  <si>
    <t>Ingresos mensuales base</t>
  </si>
  <si>
    <t>Gastos mensuales base</t>
  </si>
  <si>
    <t>Mes</t>
  </si>
  <si>
    <t>Ingresos</t>
  </si>
  <si>
    <t>Gastos</t>
  </si>
  <si>
    <t>Flujo Neto</t>
  </si>
  <si>
    <t>Flujo Acumulado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</si>
  <si>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</si>
  <si>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</si>
  <si>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</si>
  <si>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</si>
  <si>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</si>
  <si>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</si>
  <si>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</si>
  <si>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</si>
  <si>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</si>
  <si>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</si>
  <si>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</si>
  <si>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</si>
  <si>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</si>
  <si>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</si>
  <si>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</si>
  <si>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</si>
  <si>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</si>
  <si>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</si>
  <si>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</si>
  <si>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</si>
  <si>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</si>
  <si>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</si>
  <si>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</si>
  <si>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</si>
  <si>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Dashboard Financiero 24 Meses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</si>
</sst>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color rgb="FFFFFFFF"/>
      <name val="Calibri"/>
      <scheme val="minor"/>
    </font>
    <font>
      <color theme="1"/>
      <name val="Calibri"/>
      <scheme val="minor"/>
    </font>
    <font>
      <b/>
      <color theme="1"/>
      <name val="Calibri"/>
      <scheme val="minor"/>
    </font>
    <font>
      <b/>
      <sz val="14.0"/>
      <color rgb="FFFFFFFF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0000FF"/>
        <bgColor rgb="FF0000FF"/>
      </patternFill>
    </fill>
    <fill>
      <patternFill patternType="solid">
        <fgColor rgb="FF0B5394"/>
        <bgColor rgb="FF0B5394"/>
      </patternFill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0" fontId="2" numFmtId="0" xfId="0" applyFont="1"/>
    <xf borderId="0" fillId="0" fontId="3" numFmtId="0" xfId="0" applyAlignment="1" applyFont="1">
      <alignment horizontal="left" readingOrder="0" shrinkToFit="0" vertical="center" wrapText="0"/>
    </xf>
    <xf borderId="0" fillId="0" fontId="2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3" fontId="4" numFmtId="0" xfId="0" applyAlignment="1" applyFill="1" applyFont="1">
      <alignment horizontal="center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Proyección 24M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Ingresos vs Gastos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'Proyección 24M'!$B$1</c:f>
            </c:strRef>
          </c:tx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'Proyección 24M'!$A$2:$A$25</c:f>
            </c:strRef>
          </c:cat>
          <c:val>
            <c:numRef>
              <c:f>'Proyección 24M'!$B$2:$B$25</c:f>
              <c:numCache/>
            </c:numRef>
          </c:val>
          <c:smooth val="0"/>
        </c:ser>
        <c:ser>
          <c:idx val="1"/>
          <c:order val="1"/>
          <c:tx>
            <c:strRef>
              <c:f>'Proyección 24M'!$C$1</c:f>
            </c:strRef>
          </c:tx>
          <c:spPr>
            <a:ln cmpd="sng">
              <a:solidFill>
                <a:srgbClr val="C0504D"/>
              </a:solidFill>
            </a:ln>
          </c:spPr>
          <c:marker>
            <c:symbol val="none"/>
          </c:marker>
          <c:cat>
            <c:strRef>
              <c:f>'Proyección 24M'!$A$2:$A$25</c:f>
            </c:strRef>
          </c:cat>
          <c:val>
            <c:numRef>
              <c:f>'Proyección 24M'!$C$2:$C$25</c:f>
              <c:numCache/>
            </c:numRef>
          </c:val>
          <c:smooth val="0"/>
        </c:ser>
        <c:axId val="1775903793"/>
        <c:axId val="153836053"/>
      </c:lineChart>
      <c:catAx>
        <c:axId val="177590379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3836053"/>
      </c:catAx>
      <c:valAx>
        <c:axId val="15383605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Monto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7590379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Flujo Neto Mensual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'Proyección 24M'!$D$1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'Proyección 24M'!$A$2:$A$25</c:f>
            </c:strRef>
          </c:cat>
          <c:val>
            <c:numRef>
              <c:f>'Proyección 24M'!$D$2:$D$25</c:f>
              <c:numCache/>
            </c:numRef>
          </c:val>
        </c:ser>
        <c:axId val="1895238991"/>
        <c:axId val="1513530487"/>
      </c:barChart>
      <c:catAx>
        <c:axId val="18952389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13530487"/>
      </c:catAx>
      <c:valAx>
        <c:axId val="151353048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Flujo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9523899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0</xdr:rowOff>
    </xdr:from>
    <xdr:ext cx="5391150" cy="2695575"/>
    <xdr:graphicFrame>
      <xdr:nvGraphicFramePr>
        <xdr:cNvPr id="661480175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19</xdr:row>
      <xdr:rowOff>0</xdr:rowOff>
    </xdr:from>
    <xdr:ext cx="5391150" cy="2695575"/>
    <xdr:graphicFrame>
      <xdr:nvGraphicFramePr>
        <xdr:cNvPr id="10774758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ref="A1:E25" displayName="Table1" name="Table1" id="1">
  <tableColumns count="5">
    <tableColumn name="Mes" id="1"/>
    <tableColumn name="Ingresos" id="2"/>
    <tableColumn name="Gastos" id="3"/>
    <tableColumn name="Flujo Neto" id="4"/>
    <tableColumn name="Flujo Acumulado" id="5"/>
  </tableColumns>
  <tableStyleInfo name="Proyección 24M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29"/>
    <col customWidth="1" min="2" max="2" width="10.29"/>
    <col customWidth="1" min="3" max="3" width="22.86"/>
  </cols>
  <sheetData>
    <row r="1">
      <c r="A1" s="1" t="s">
        <v>0</v>
      </c>
      <c r="B1" s="1" t="s">
        <v>1</v>
      </c>
      <c r="C1" s="1" t="s">
        <v>2</v>
      </c>
    </row>
    <row r="2">
      <c r="A2" s="2" t="s">
        <v>3</v>
      </c>
      <c r="B2" s="2">
        <v>25000.0</v>
      </c>
      <c r="C2" s="2">
        <v>0.04</v>
      </c>
    </row>
    <row r="3">
      <c r="A3" s="2" t="s">
        <v>4</v>
      </c>
      <c r="B3" s="2">
        <v>15000.0</v>
      </c>
      <c r="C3" s="2">
        <v>0.02</v>
      </c>
    </row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0.29"/>
    <col customWidth="1" min="2" max="2" width="18.14"/>
    <col customWidth="1" min="3" max="3" width="16.57"/>
    <col customWidth="1" min="4" max="4" width="19.57"/>
    <col customWidth="1" min="5" max="5" width="25.86"/>
  </cols>
  <sheetData>
    <row r="1" ht="22.5" customHeight="1">
      <c r="A1" s="3" t="s">
        <v>5</v>
      </c>
      <c r="B1" s="3" t="s">
        <v>6</v>
      </c>
      <c r="C1" s="3" t="s">
        <v>7</v>
      </c>
      <c r="D1" s="3" t="s">
        <v>8</v>
      </c>
      <c r="E1" s="3" t="s">
        <v>9</v>
      </c>
    </row>
    <row r="2" ht="22.5" customHeight="1">
      <c r="A2" s="4" t="s">
        <v>10</v>
      </c>
      <c r="B2" s="5">
        <f>Inputs!B2*(1+Inputs!C2)^0</f>
        <v>25000</v>
      </c>
      <c r="C2" s="5">
        <f>Inputs!B3*(1+Inputs!C3)^0</f>
        <v>15000</v>
      </c>
      <c r="D2" s="5">
        <f t="shared" ref="D2:D25" si="1">B2-C2</f>
        <v>10000</v>
      </c>
      <c r="E2" s="5">
        <f>D2</f>
        <v>10000</v>
      </c>
    </row>
    <row r="3" ht="22.5" customHeight="1">
      <c r="A3" s="4" t="s">
        <v>11</v>
      </c>
      <c r="B3" s="5">
        <f>Inputs!B2*(1+Inputs!C2)^1</f>
        <v>26000</v>
      </c>
      <c r="C3" s="5">
        <f>Inputs!B3*(1+Inputs!C3)^1</f>
        <v>15300</v>
      </c>
      <c r="D3" s="5">
        <f t="shared" si="1"/>
        <v>10700</v>
      </c>
      <c r="E3" s="5">
        <f t="shared" ref="E3:E25" si="2">E2+D3</f>
        <v>20700</v>
      </c>
    </row>
    <row r="4" ht="22.5" customHeight="1">
      <c r="A4" s="4" t="s">
        <v>12</v>
      </c>
      <c r="B4" s="5">
        <f>Inputs!B2*(1+Inputs!C2)^2</f>
        <v>27040</v>
      </c>
      <c r="C4" s="5">
        <f>Inputs!B3*(1+Inputs!C3)^2</f>
        <v>15606</v>
      </c>
      <c r="D4" s="5">
        <f t="shared" si="1"/>
        <v>11434</v>
      </c>
      <c r="E4" s="5">
        <f t="shared" si="2"/>
        <v>32134</v>
      </c>
    </row>
    <row r="5" ht="22.5" customHeight="1">
      <c r="A5" s="4" t="s">
        <v>13</v>
      </c>
      <c r="B5" s="5">
        <f>Inputs!B2*(1+Inputs!C2)^3</f>
        <v>28121.6</v>
      </c>
      <c r="C5" s="5">
        <f>Inputs!B3*(1+Inputs!C3)^3</f>
        <v>15918.12</v>
      </c>
      <c r="D5" s="5">
        <f t="shared" si="1"/>
        <v>12203.48</v>
      </c>
      <c r="E5" s="5">
        <f t="shared" si="2"/>
        <v>44337.48</v>
      </c>
    </row>
    <row r="6" ht="22.5" customHeight="1">
      <c r="A6" s="4" t="s">
        <v>14</v>
      </c>
      <c r="B6" s="5">
        <f>Inputs!B2*(1+Inputs!C2)^4</f>
        <v>29246.464</v>
      </c>
      <c r="C6" s="5">
        <f>Inputs!B3*(1+Inputs!C3)^4</f>
        <v>16236.4824</v>
      </c>
      <c r="D6" s="5">
        <f t="shared" si="1"/>
        <v>13009.9816</v>
      </c>
      <c r="E6" s="5">
        <f t="shared" si="2"/>
        <v>57347.4616</v>
      </c>
    </row>
    <row r="7" ht="22.5" customHeight="1">
      <c r="A7" s="4" t="s">
        <v>15</v>
      </c>
      <c r="B7" s="5">
        <f>Inputs!B2*(1+Inputs!C2)^5</f>
        <v>30416.32256</v>
      </c>
      <c r="C7" s="5">
        <f>Inputs!B3*(1+Inputs!C3)^5</f>
        <v>16561.21205</v>
      </c>
      <c r="D7" s="5">
        <f t="shared" si="1"/>
        <v>13855.11051</v>
      </c>
      <c r="E7" s="5">
        <f t="shared" si="2"/>
        <v>71202.57211</v>
      </c>
    </row>
    <row r="8" ht="22.5" customHeight="1">
      <c r="A8" s="4" t="s">
        <v>16</v>
      </c>
      <c r="B8" s="5">
        <f>Inputs!B2*(1+Inputs!C2)^6</f>
        <v>31632.97546</v>
      </c>
      <c r="C8" s="5">
        <f>Inputs!B3*(1+Inputs!C3)^6</f>
        <v>16892.43629</v>
      </c>
      <c r="D8" s="5">
        <f t="shared" si="1"/>
        <v>14740.53917</v>
      </c>
      <c r="E8" s="5">
        <f t="shared" si="2"/>
        <v>85943.11129</v>
      </c>
    </row>
    <row r="9" ht="22.5" customHeight="1">
      <c r="A9" s="4" t="s">
        <v>17</v>
      </c>
      <c r="B9" s="5">
        <f>Inputs!B2*(1+Inputs!C2)^7</f>
        <v>32898.29448</v>
      </c>
      <c r="C9" s="5">
        <f>Inputs!B3*(1+Inputs!C3)^7</f>
        <v>17230.28501</v>
      </c>
      <c r="D9" s="5">
        <f t="shared" si="1"/>
        <v>15668.00947</v>
      </c>
      <c r="E9" s="5">
        <f t="shared" si="2"/>
        <v>101611.1208</v>
      </c>
    </row>
    <row r="10" ht="22.5" customHeight="1">
      <c r="A10" s="4" t="s">
        <v>18</v>
      </c>
      <c r="B10" s="5">
        <f>Inputs!B2*(1+Inputs!C2)^8</f>
        <v>34214.22626</v>
      </c>
      <c r="C10" s="5">
        <f>Inputs!B3*(1+Inputs!C3)^8</f>
        <v>17574.89072</v>
      </c>
      <c r="D10" s="5">
        <f t="shared" si="1"/>
        <v>16639.33555</v>
      </c>
      <c r="E10" s="5">
        <f t="shared" si="2"/>
        <v>118250.4563</v>
      </c>
    </row>
    <row r="11" ht="22.5" customHeight="1">
      <c r="A11" s="4" t="s">
        <v>19</v>
      </c>
      <c r="B11" s="5">
        <f>Inputs!B2*(1+Inputs!C2)^9</f>
        <v>35582.79531</v>
      </c>
      <c r="C11" s="5">
        <f>Inputs!B3*(1+Inputs!C3)^9</f>
        <v>17926.38853</v>
      </c>
      <c r="D11" s="5">
        <f t="shared" si="1"/>
        <v>17656.40678</v>
      </c>
      <c r="E11" s="5">
        <f t="shared" si="2"/>
        <v>135906.8631</v>
      </c>
    </row>
    <row r="12" ht="22.5" customHeight="1">
      <c r="A12" s="4" t="s">
        <v>20</v>
      </c>
      <c r="B12" s="5">
        <f>Inputs!B2*(1+Inputs!C2)^10</f>
        <v>37006.10712</v>
      </c>
      <c r="C12" s="5">
        <f>Inputs!B3*(1+Inputs!C3)^10</f>
        <v>18284.9163</v>
      </c>
      <c r="D12" s="5">
        <f t="shared" si="1"/>
        <v>18721.19082</v>
      </c>
      <c r="E12" s="5">
        <f t="shared" si="2"/>
        <v>154628.0539</v>
      </c>
    </row>
    <row r="13" ht="22.5" customHeight="1">
      <c r="A13" s="4" t="s">
        <v>21</v>
      </c>
      <c r="B13" s="5">
        <f>Inputs!B2*(1+Inputs!C2)^11</f>
        <v>38486.35141</v>
      </c>
      <c r="C13" s="5">
        <f>Inputs!B3*(1+Inputs!C3)^11</f>
        <v>18650.61463</v>
      </c>
      <c r="D13" s="5">
        <f t="shared" si="1"/>
        <v>19835.73678</v>
      </c>
      <c r="E13" s="5">
        <f t="shared" si="2"/>
        <v>174463.7907</v>
      </c>
    </row>
    <row r="14" ht="22.5" customHeight="1">
      <c r="A14" s="4" t="s">
        <v>22</v>
      </c>
      <c r="B14" s="5">
        <f>Inputs!B2*(1+Inputs!C2)^12</f>
        <v>40025.80546</v>
      </c>
      <c r="C14" s="5">
        <f>Inputs!B3*(1+Inputs!C3)^12</f>
        <v>19023.62692</v>
      </c>
      <c r="D14" s="5">
        <f t="shared" si="1"/>
        <v>21002.17855</v>
      </c>
      <c r="E14" s="5">
        <f t="shared" si="2"/>
        <v>195465.9692</v>
      </c>
    </row>
    <row r="15" ht="22.5" customHeight="1">
      <c r="A15" s="4" t="s">
        <v>23</v>
      </c>
      <c r="B15" s="5">
        <f>Inputs!B2*(1+Inputs!C2)^13</f>
        <v>41626.83768</v>
      </c>
      <c r="C15" s="5">
        <f>Inputs!B3*(1+Inputs!C3)^13</f>
        <v>19404.09946</v>
      </c>
      <c r="D15" s="5">
        <f t="shared" si="1"/>
        <v>22222.73823</v>
      </c>
      <c r="E15" s="5">
        <f t="shared" si="2"/>
        <v>217688.7075</v>
      </c>
    </row>
    <row r="16" ht="22.5" customHeight="1">
      <c r="A16" s="4" t="s">
        <v>24</v>
      </c>
      <c r="B16" s="5">
        <f>Inputs!B2*(1+Inputs!C2)^14</f>
        <v>43291.91119</v>
      </c>
      <c r="C16" s="5">
        <f>Inputs!B3*(1+Inputs!C3)^14</f>
        <v>19792.18145</v>
      </c>
      <c r="D16" s="5">
        <f t="shared" si="1"/>
        <v>23499.72974</v>
      </c>
      <c r="E16" s="5">
        <f t="shared" si="2"/>
        <v>241188.4372</v>
      </c>
    </row>
    <row r="17" ht="22.5" customHeight="1">
      <c r="A17" s="4" t="s">
        <v>25</v>
      </c>
      <c r="B17" s="5">
        <f>Inputs!B2*(1+Inputs!C2)^15</f>
        <v>45023.58764</v>
      </c>
      <c r="C17" s="5">
        <f>Inputs!B3*(1+Inputs!C3)^15</f>
        <v>20188.02507</v>
      </c>
      <c r="D17" s="5">
        <f t="shared" si="1"/>
        <v>24835.56256</v>
      </c>
      <c r="E17" s="5">
        <f t="shared" si="2"/>
        <v>266023.9998</v>
      </c>
    </row>
    <row r="18" ht="22.5" customHeight="1">
      <c r="A18" s="4" t="s">
        <v>26</v>
      </c>
      <c r="B18" s="5">
        <f>Inputs!B2*(1+Inputs!C2)^16</f>
        <v>46824.53114</v>
      </c>
      <c r="C18" s="5">
        <f>Inputs!B3*(1+Inputs!C3)^16</f>
        <v>20591.78558</v>
      </c>
      <c r="D18" s="5">
        <f t="shared" si="1"/>
        <v>26232.74557</v>
      </c>
      <c r="E18" s="5">
        <f t="shared" si="2"/>
        <v>292256.7453</v>
      </c>
    </row>
    <row r="19" ht="22.5" customHeight="1">
      <c r="A19" s="4" t="s">
        <v>27</v>
      </c>
      <c r="B19" s="5">
        <f>Inputs!B2*(1+Inputs!C2)^17</f>
        <v>48697.51239</v>
      </c>
      <c r="C19" s="5">
        <f>Inputs!B3*(1+Inputs!C3)^17</f>
        <v>21003.62129</v>
      </c>
      <c r="D19" s="5">
        <f t="shared" si="1"/>
        <v>27693.8911</v>
      </c>
      <c r="E19" s="5">
        <f t="shared" si="2"/>
        <v>319950.6364</v>
      </c>
    </row>
    <row r="20" ht="22.5" customHeight="1">
      <c r="A20" s="4" t="s">
        <v>28</v>
      </c>
      <c r="B20" s="5">
        <f>Inputs!B2*(1+Inputs!C2)^18</f>
        <v>50645.41288</v>
      </c>
      <c r="C20" s="5">
        <f>Inputs!B3*(1+Inputs!C3)^18</f>
        <v>21423.69371</v>
      </c>
      <c r="D20" s="5">
        <f t="shared" si="1"/>
        <v>29221.71917</v>
      </c>
      <c r="E20" s="5">
        <f t="shared" si="2"/>
        <v>349172.3556</v>
      </c>
    </row>
    <row r="21" ht="15.75" customHeight="1">
      <c r="A21" s="4" t="s">
        <v>29</v>
      </c>
      <c r="B21" s="5">
        <f>Inputs!B2*(1+Inputs!C2)^19</f>
        <v>52671.2294</v>
      </c>
      <c r="C21" s="5">
        <f>Inputs!B3*(1+Inputs!C3)^19</f>
        <v>21852.16759</v>
      </c>
      <c r="D21" s="5">
        <f t="shared" si="1"/>
        <v>30819.06181</v>
      </c>
      <c r="E21" s="5">
        <f t="shared" si="2"/>
        <v>379991.4174</v>
      </c>
    </row>
    <row r="22" ht="15.75" customHeight="1">
      <c r="A22" s="4" t="s">
        <v>30</v>
      </c>
      <c r="B22" s="5">
        <f>Inputs!B2*(1+Inputs!C2)^20</f>
        <v>54778.07858</v>
      </c>
      <c r="C22" s="5">
        <f>Inputs!B3*(1+Inputs!C3)^20</f>
        <v>22289.21094</v>
      </c>
      <c r="D22" s="5">
        <f t="shared" si="1"/>
        <v>32488.86764</v>
      </c>
      <c r="E22" s="5">
        <f t="shared" si="2"/>
        <v>412480.285</v>
      </c>
    </row>
    <row r="23" ht="15.75" customHeight="1">
      <c r="A23" s="4" t="s">
        <v>31</v>
      </c>
      <c r="B23" s="5">
        <f>Inputs!B2*(1+Inputs!C2)^21</f>
        <v>56969.20172</v>
      </c>
      <c r="C23" s="5">
        <f>Inputs!B3*(1+Inputs!C3)^21</f>
        <v>22734.99516</v>
      </c>
      <c r="D23" s="5">
        <f t="shared" si="1"/>
        <v>34234.20656</v>
      </c>
      <c r="E23" s="5">
        <f t="shared" si="2"/>
        <v>446714.4916</v>
      </c>
    </row>
    <row r="24" ht="15.75" customHeight="1">
      <c r="A24" s="4" t="s">
        <v>32</v>
      </c>
      <c r="B24" s="5">
        <f>Inputs!B2*(1+Inputs!C2)^22</f>
        <v>59247.96979</v>
      </c>
      <c r="C24" s="5">
        <f>Inputs!B3*(1+Inputs!C3)^22</f>
        <v>23189.69506</v>
      </c>
      <c r="D24" s="5">
        <f t="shared" si="1"/>
        <v>36058.27473</v>
      </c>
      <c r="E24" s="5">
        <f t="shared" si="2"/>
        <v>482772.7663</v>
      </c>
    </row>
    <row r="25" ht="15.75" customHeight="1">
      <c r="A25" s="4" t="s">
        <v>33</v>
      </c>
      <c r="B25" s="5">
        <f>Inputs!B2*(1+Inputs!C2)^23</f>
        <v>61617.88858</v>
      </c>
      <c r="C25" s="5">
        <f>Inputs!B3*(1+Inputs!C3)^23</f>
        <v>23653.48896</v>
      </c>
      <c r="D25" s="5">
        <f t="shared" si="1"/>
        <v>37964.39962</v>
      </c>
      <c r="E25" s="5">
        <f t="shared" si="2"/>
        <v>520737.166</v>
      </c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custom" allowBlank="1" showDropDown="1" sqref="B2:E25">
      <formula1>AND(ISNUMBER(B2),(NOT(OR(NOT(ISERROR(DATEVALUE(B2))), AND(ISNUMBER(B2), LEFT(CELL("format", B2))="D")))))</formula1>
    </dataValidation>
  </dataValidations>
  <printOptions/>
  <pageMargins bottom="1.0" footer="0.0" header="0.0" left="0.75" right="0.75" top="1.0"/>
  <pageSetup orientation="landscape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0" width="8.71"/>
  </cols>
  <sheetData>
    <row r="1">
      <c r="A1" s="6" t="s">
        <v>34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J1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2025-12-03T15:49:09Z</dcterms:created>
  <dc:creator>openpyxl</dc:creator>
</cp:coreProperties>
</file>